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ecomea\Secomea\Docs\"/>
    </mc:Choice>
  </mc:AlternateContent>
  <bookViews>
    <workbookView xWindow="0" yWindow="0" windowWidth="23970" windowHeight="117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11" i="1"/>
  <c r="E11" i="1" s="1"/>
  <c r="C10" i="1"/>
  <c r="E9" i="1"/>
  <c r="E17" i="1" s="1"/>
  <c r="E8" i="1"/>
  <c r="E12" i="1" s="1"/>
  <c r="C13" i="1"/>
  <c r="E15" i="1" l="1"/>
  <c r="C25" i="1" s="1"/>
  <c r="E25" i="1" s="1"/>
  <c r="E16" i="1"/>
  <c r="E14" i="1"/>
  <c r="E19" i="1"/>
  <c r="E13" i="1"/>
  <c r="E20" i="1"/>
  <c r="E21" i="1"/>
  <c r="E18" i="1"/>
  <c r="C26" i="1" l="1"/>
  <c r="E26" i="1" s="1"/>
  <c r="C28" i="1"/>
  <c r="C30" i="1"/>
  <c r="C29" i="1"/>
  <c r="E29" i="1" s="1"/>
  <c r="C24" i="1"/>
  <c r="E28" i="1"/>
  <c r="C31" i="1" l="1"/>
  <c r="E31" i="1" s="1"/>
  <c r="C27" i="1"/>
  <c r="E24" i="1"/>
  <c r="E30" i="1"/>
  <c r="E35" i="1" l="1"/>
  <c r="H36" i="1"/>
  <c r="H35" i="1"/>
  <c r="E27" i="1"/>
  <c r="C33" i="1"/>
  <c r="E33" i="1" l="1"/>
  <c r="H34" i="1"/>
  <c r="H33" i="1"/>
</calcChain>
</file>

<file path=xl/sharedStrings.xml><?xml version="1.0" encoding="utf-8"?>
<sst xmlns="http://schemas.openxmlformats.org/spreadsheetml/2006/main" count="92" uniqueCount="47">
  <si>
    <t>HB</t>
  </si>
  <si>
    <t>KA</t>
  </si>
  <si>
    <t>HB TCP</t>
  </si>
  <si>
    <t>Seconds</t>
  </si>
  <si>
    <t>bytes</t>
  </si>
  <si>
    <t>AR</t>
  </si>
  <si>
    <t>per day</t>
  </si>
  <si>
    <t>bytes per day</t>
  </si>
  <si>
    <t>TCP traffic per day</t>
  </si>
  <si>
    <t>AR TCP</t>
  </si>
  <si>
    <t>HB TCP ACK</t>
  </si>
  <si>
    <t>AR TCP ACK</t>
  </si>
  <si>
    <t>TCP ACK per day</t>
  </si>
  <si>
    <t>HB = HeartBeat Interval</t>
  </si>
  <si>
    <t>KA = KeepAlive Interval</t>
  </si>
  <si>
    <t>Agents</t>
  </si>
  <si>
    <t>Svr. Relays</t>
  </si>
  <si>
    <t>Dev. Relays</t>
  </si>
  <si>
    <t>KA PL</t>
  </si>
  <si>
    <t>KA TCP</t>
  </si>
  <si>
    <t>KA TCP ACK</t>
  </si>
  <si>
    <t>PL = Payload</t>
  </si>
  <si>
    <t>Total:</t>
  </si>
  <si>
    <t>Total PL:</t>
  </si>
  <si>
    <t>Megabytes</t>
  </si>
  <si>
    <t>HB PL 1</t>
  </si>
  <si>
    <t>HB PL 2</t>
  </si>
  <si>
    <t>AR PL 2</t>
  </si>
  <si>
    <t>AR PL 1</t>
  </si>
  <si>
    <t>Total PL (HB):</t>
  </si>
  <si>
    <t>Total PL (KA):</t>
  </si>
  <si>
    <t>Total PL (AR):</t>
  </si>
  <si>
    <t>Total TCP:</t>
  </si>
  <si>
    <t>Total TCP (HB):</t>
  </si>
  <si>
    <t>Total TCP (KA):</t>
  </si>
  <si>
    <t>Total TCP (AR):</t>
  </si>
  <si>
    <t>Total (w. agents):</t>
  </si>
  <si>
    <t>Per year:</t>
  </si>
  <si>
    <t>Per month:</t>
  </si>
  <si>
    <t>%</t>
  </si>
  <si>
    <t>SM Hardware</t>
  </si>
  <si>
    <t>SM Embedded</t>
  </si>
  <si>
    <t>Pick only one SM model</t>
  </si>
  <si>
    <t>AR = Active Agents + Active Relays</t>
  </si>
  <si>
    <t>1 = selected, 0 = deselected</t>
  </si>
  <si>
    <t>SiteManager Idle Usage Calculator V1.1</t>
  </si>
  <si>
    <t>KA % with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</si>
</sst>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Gill Sans Ultra Bol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3" borderId="0" xfId="0" applyFill="1" applyProtection="1"/>
    <xf numFmtId="0" fontId="0" fillId="5" borderId="0" xfId="0" applyFill="1" applyProtection="1"/>
    <xf numFmtId="0" fontId="0" fillId="5" borderId="0" xfId="0" applyFill="1" applyAlignment="1" applyProtection="1"/>
    <xf numFmtId="0" fontId="0" fillId="0" borderId="0" xfId="0" applyFill="1" applyAlignment="1" applyProtection="1"/>
    <xf numFmtId="0" fontId="0" fillId="3" borderId="0" xfId="0" applyFill="1" applyBorder="1" applyProtection="1"/>
    <xf numFmtId="0" fontId="0" fillId="0" borderId="0" xfId="0" applyAlignment="1" applyProtection="1"/>
    <xf numFmtId="4" fontId="0" fillId="3" borderId="0" xfId="0" applyNumberFormat="1" applyFill="1" applyProtection="1"/>
    <xf numFmtId="4" fontId="0" fillId="5" borderId="0" xfId="0" applyNumberFormat="1" applyFill="1" applyProtection="1"/>
    <xf numFmtId="0" fontId="0" fillId="4" borderId="0" xfId="0" applyFill="1" applyBorder="1" applyProtection="1"/>
    <xf numFmtId="4" fontId="0" fillId="4" borderId="0" xfId="0" applyNumberFormat="1" applyFill="1" applyBorder="1" applyProtection="1"/>
    <xf numFmtId="4" fontId="0" fillId="4" borderId="0" xfId="0" applyNumberFormat="1" applyFill="1" applyAlignment="1" applyProtection="1">
      <alignment horizontal="right"/>
    </xf>
    <xf numFmtId="0" fontId="0" fillId="4" borderId="0" xfId="0" applyFill="1" applyProtection="1"/>
    <xf numFmtId="4" fontId="0" fillId="4" borderId="0" xfId="0" applyNumberFormat="1" applyFill="1" applyProtection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D19" sqref="D19"/>
    </sheetView>
  </sheetViews>
  <sheetFormatPr defaultRowHeight="15" x14ac:dyDescent="0.25"/>
  <cols>
    <col min="1" max="1" width="9.140625" style="2"/>
    <col min="2" max="2" width="18.85546875" style="2" customWidth="1"/>
    <col min="3" max="3" width="9.5703125" style="2" customWidth="1"/>
    <col min="4" max="4" width="12.5703125" style="2" customWidth="1"/>
    <col min="5" max="5" width="8.85546875" style="2" customWidth="1"/>
    <col min="6" max="6" width="17.7109375" style="2" customWidth="1"/>
    <col min="7" max="7" width="10.5703125" style="2" customWidth="1"/>
    <col min="8" max="8" width="12.5703125" style="2" customWidth="1"/>
    <col min="9" max="9" width="11" style="2" customWidth="1"/>
    <col min="10" max="16384" width="9.140625" style="2"/>
  </cols>
  <sheetData>
    <row r="1" spans="1:15" ht="15.75" x14ac:dyDescent="0.3">
      <c r="A1" s="1" t="s">
        <v>45</v>
      </c>
    </row>
    <row r="2" spans="1:15" ht="15.75" thickBot="1" x14ac:dyDescent="0.3"/>
    <row r="3" spans="1:15" x14ac:dyDescent="0.25">
      <c r="B3" s="3" t="s">
        <v>40</v>
      </c>
      <c r="C3" s="16">
        <v>1</v>
      </c>
      <c r="D3" s="4" t="s">
        <v>42</v>
      </c>
      <c r="E3" s="4"/>
      <c r="F3" s="4"/>
      <c r="G3" s="3"/>
      <c r="H3" s="3"/>
      <c r="I3" s="3"/>
    </row>
    <row r="4" spans="1:15" x14ac:dyDescent="0.25">
      <c r="B4" s="3" t="s">
        <v>41</v>
      </c>
      <c r="C4" s="17">
        <v>0</v>
      </c>
      <c r="D4" s="4" t="s">
        <v>44</v>
      </c>
      <c r="E4" s="4"/>
      <c r="F4" s="4"/>
      <c r="G4" s="3"/>
      <c r="H4" s="3"/>
      <c r="I4" s="3"/>
    </row>
    <row r="5" spans="1:15" x14ac:dyDescent="0.25">
      <c r="B5" s="3" t="s">
        <v>15</v>
      </c>
      <c r="C5" s="18">
        <v>2</v>
      </c>
      <c r="D5" s="3"/>
      <c r="E5" s="3"/>
      <c r="F5" s="3"/>
      <c r="G5" s="3"/>
      <c r="H5" s="3"/>
      <c r="I5" s="3"/>
    </row>
    <row r="6" spans="1:15" x14ac:dyDescent="0.25">
      <c r="B6" s="3" t="s">
        <v>17</v>
      </c>
      <c r="C6" s="18">
        <v>0</v>
      </c>
      <c r="D6" s="3"/>
      <c r="E6" s="3"/>
      <c r="F6" s="3"/>
      <c r="G6" s="3"/>
      <c r="H6" s="3"/>
      <c r="I6" s="3"/>
    </row>
    <row r="7" spans="1:15" x14ac:dyDescent="0.25">
      <c r="B7" s="3" t="s">
        <v>16</v>
      </c>
      <c r="C7" s="18">
        <v>1</v>
      </c>
      <c r="D7" s="3"/>
      <c r="E7" s="3"/>
      <c r="F7" s="3"/>
      <c r="G7" s="3"/>
      <c r="H7" s="3"/>
      <c r="I7" s="3"/>
    </row>
    <row r="8" spans="1:15" x14ac:dyDescent="0.25">
      <c r="B8" s="3" t="s">
        <v>0</v>
      </c>
      <c r="C8" s="18">
        <v>600</v>
      </c>
      <c r="D8" s="3" t="s">
        <v>3</v>
      </c>
      <c r="E8" s="3">
        <f>(60*60*24)/C8</f>
        <v>144</v>
      </c>
      <c r="F8" s="3" t="s">
        <v>6</v>
      </c>
      <c r="G8" s="5" t="s">
        <v>13</v>
      </c>
      <c r="H8" s="5"/>
      <c r="I8" s="5"/>
      <c r="J8" s="6"/>
      <c r="K8" s="6"/>
      <c r="L8" s="6"/>
    </row>
    <row r="9" spans="1:15" ht="15.75" thickBot="1" x14ac:dyDescent="0.3">
      <c r="B9" s="3" t="s">
        <v>1</v>
      </c>
      <c r="C9" s="19">
        <v>120</v>
      </c>
      <c r="D9" s="3" t="s">
        <v>3</v>
      </c>
      <c r="E9" s="3">
        <f>(60*60*24)/C9</f>
        <v>720</v>
      </c>
      <c r="F9" s="3" t="s">
        <v>6</v>
      </c>
      <c r="G9" s="5" t="s">
        <v>14</v>
      </c>
      <c r="H9" s="5"/>
      <c r="I9" s="5"/>
      <c r="J9" s="6"/>
      <c r="K9" s="6"/>
      <c r="L9" s="6"/>
    </row>
    <row r="10" spans="1:15" x14ac:dyDescent="0.25">
      <c r="B10" s="3" t="s">
        <v>5</v>
      </c>
      <c r="C10" s="7">
        <f>C5+C6+C7</f>
        <v>3</v>
      </c>
      <c r="D10" s="3"/>
      <c r="E10" s="3"/>
      <c r="F10" s="3"/>
      <c r="G10" s="5" t="s">
        <v>43</v>
      </c>
      <c r="H10" s="5"/>
      <c r="I10" s="5"/>
      <c r="J10" s="6"/>
      <c r="K10" s="6"/>
      <c r="L10" s="6"/>
    </row>
    <row r="11" spans="1:15" x14ac:dyDescent="0.25">
      <c r="B11" s="3" t="s">
        <v>25</v>
      </c>
      <c r="C11" s="3">
        <f>(C4*256)+(C3*384)</f>
        <v>384</v>
      </c>
      <c r="D11" s="3" t="s">
        <v>4</v>
      </c>
      <c r="E11" s="3">
        <f>E8*C11</f>
        <v>55296</v>
      </c>
      <c r="F11" s="3" t="s">
        <v>7</v>
      </c>
      <c r="G11" s="5" t="s">
        <v>21</v>
      </c>
      <c r="H11" s="5"/>
      <c r="I11" s="5"/>
      <c r="J11" s="6"/>
      <c r="K11" s="6"/>
      <c r="L11" s="6"/>
    </row>
    <row r="12" spans="1:15" x14ac:dyDescent="0.25">
      <c r="B12" s="3" t="s">
        <v>26</v>
      </c>
      <c r="C12" s="3">
        <v>16</v>
      </c>
      <c r="D12" s="3" t="s">
        <v>4</v>
      </c>
      <c r="E12" s="3">
        <f>E8*C12</f>
        <v>2304</v>
      </c>
      <c r="F12" s="3" t="s">
        <v>7</v>
      </c>
      <c r="G12" s="3"/>
      <c r="H12" s="3"/>
      <c r="I12" s="3"/>
    </row>
    <row r="13" spans="1:15" x14ac:dyDescent="0.25">
      <c r="B13" s="3" t="s">
        <v>2</v>
      </c>
      <c r="C13" s="3">
        <f>315-256</f>
        <v>59</v>
      </c>
      <c r="D13" s="3" t="s">
        <v>4</v>
      </c>
      <c r="E13" s="3">
        <f>E8*C13*2</f>
        <v>16992</v>
      </c>
      <c r="F13" s="3" t="s">
        <v>8</v>
      </c>
      <c r="G13" s="3"/>
      <c r="H13" s="3"/>
      <c r="I13" s="3"/>
    </row>
    <row r="14" spans="1:15" x14ac:dyDescent="0.25">
      <c r="B14" s="3" t="s">
        <v>10</v>
      </c>
      <c r="C14" s="3">
        <v>57</v>
      </c>
      <c r="D14" s="3" t="s">
        <v>4</v>
      </c>
      <c r="E14" s="3">
        <f>E8*C14*2</f>
        <v>16416</v>
      </c>
      <c r="F14" s="3" t="s">
        <v>12</v>
      </c>
      <c r="G14" s="3"/>
      <c r="H14" s="3"/>
      <c r="I14" s="3"/>
    </row>
    <row r="15" spans="1:15" x14ac:dyDescent="0.25">
      <c r="B15" s="3" t="s">
        <v>18</v>
      </c>
      <c r="C15" s="3">
        <v>16</v>
      </c>
      <c r="D15" s="3" t="s">
        <v>4</v>
      </c>
      <c r="E15" s="3">
        <f>E9*C15*2</f>
        <v>23040</v>
      </c>
      <c r="F15" s="3" t="s">
        <v>7</v>
      </c>
      <c r="G15" s="3"/>
      <c r="H15" s="3"/>
      <c r="I15" s="3"/>
    </row>
    <row r="16" spans="1:15" x14ac:dyDescent="0.25">
      <c r="B16" s="3" t="s">
        <v>19</v>
      </c>
      <c r="C16" s="3">
        <v>59</v>
      </c>
      <c r="D16" s="3" t="s">
        <v>4</v>
      </c>
      <c r="E16" s="3">
        <f>E9*C16*2</f>
        <v>84960</v>
      </c>
      <c r="F16" s="3" t="s">
        <v>8</v>
      </c>
      <c r="G16" s="3"/>
      <c r="H16" s="3"/>
      <c r="I16" s="3"/>
      <c r="J16" s="8"/>
      <c r="K16" s="8"/>
      <c r="L16" s="8"/>
      <c r="M16" s="8"/>
      <c r="N16" s="8"/>
      <c r="O16" s="8"/>
    </row>
    <row r="17" spans="2:15" x14ac:dyDescent="0.25">
      <c r="B17" s="3" t="s">
        <v>20</v>
      </c>
      <c r="C17" s="3">
        <v>57</v>
      </c>
      <c r="D17" s="3" t="s">
        <v>4</v>
      </c>
      <c r="E17" s="3">
        <f>E9*C17*2</f>
        <v>82080</v>
      </c>
      <c r="F17" s="3" t="s">
        <v>12</v>
      </c>
      <c r="G17" s="3"/>
      <c r="H17" s="3"/>
      <c r="I17" s="3"/>
      <c r="J17" s="8"/>
      <c r="K17" s="8"/>
      <c r="L17" s="8"/>
      <c r="M17" s="8"/>
      <c r="N17" s="8"/>
      <c r="O17" s="8"/>
    </row>
    <row r="18" spans="2:15" x14ac:dyDescent="0.25">
      <c r="B18" s="3" t="s">
        <v>28</v>
      </c>
      <c r="C18" s="3">
        <v>180</v>
      </c>
      <c r="D18" s="3" t="s">
        <v>4</v>
      </c>
      <c r="E18" s="3">
        <f>C10*C18*E8</f>
        <v>77760</v>
      </c>
      <c r="F18" s="3" t="s">
        <v>7</v>
      </c>
      <c r="G18" s="3"/>
      <c r="H18" s="3"/>
      <c r="I18" s="3"/>
      <c r="J18" s="8"/>
      <c r="K18" s="8"/>
      <c r="L18" s="8"/>
      <c r="M18" s="8"/>
      <c r="N18" s="8"/>
      <c r="O18" s="8"/>
    </row>
    <row r="19" spans="2:15" x14ac:dyDescent="0.25">
      <c r="B19" s="3" t="s">
        <v>27</v>
      </c>
      <c r="C19" s="3">
        <v>16</v>
      </c>
      <c r="D19" s="3" t="s">
        <v>4</v>
      </c>
      <c r="E19" s="3">
        <f>C10*C19*E8</f>
        <v>6912</v>
      </c>
      <c r="F19" s="3" t="s">
        <v>7</v>
      </c>
      <c r="G19" s="3"/>
      <c r="H19" s="3"/>
      <c r="I19" s="3"/>
      <c r="J19" s="8"/>
      <c r="K19" s="8"/>
      <c r="L19" s="8"/>
      <c r="M19" s="8"/>
      <c r="N19" s="8"/>
      <c r="O19" s="8"/>
    </row>
    <row r="20" spans="2:15" x14ac:dyDescent="0.25">
      <c r="B20" s="3" t="s">
        <v>9</v>
      </c>
      <c r="C20" s="3">
        <v>59</v>
      </c>
      <c r="D20" s="3" t="s">
        <v>4</v>
      </c>
      <c r="E20" s="3">
        <f>E8*C20*C10*2</f>
        <v>50976</v>
      </c>
      <c r="F20" s="3" t="s">
        <v>7</v>
      </c>
      <c r="G20" s="3"/>
      <c r="H20" s="3"/>
      <c r="I20" s="3"/>
    </row>
    <row r="21" spans="2:15" x14ac:dyDescent="0.25">
      <c r="B21" s="3" t="s">
        <v>11</v>
      </c>
      <c r="C21" s="3">
        <v>57</v>
      </c>
      <c r="D21" s="3" t="s">
        <v>4</v>
      </c>
      <c r="E21" s="3">
        <f>E8*C21*C10*2</f>
        <v>49248</v>
      </c>
      <c r="F21" s="3" t="s">
        <v>7</v>
      </c>
      <c r="G21" s="3"/>
      <c r="H21" s="3"/>
      <c r="I21" s="3"/>
    </row>
    <row r="22" spans="2:15" x14ac:dyDescent="0.25">
      <c r="B22" s="3" t="s">
        <v>46</v>
      </c>
      <c r="C22" s="3">
        <v>25</v>
      </c>
      <c r="D22" s="3" t="s">
        <v>39</v>
      </c>
      <c r="E22" s="3"/>
      <c r="F22" s="3"/>
      <c r="G22" s="3"/>
      <c r="H22" s="3"/>
      <c r="I22" s="3"/>
    </row>
    <row r="23" spans="2:15" x14ac:dyDescent="0.25">
      <c r="B23" s="3"/>
      <c r="C23" s="3"/>
      <c r="D23" s="3"/>
      <c r="E23" s="3"/>
      <c r="F23" s="3"/>
      <c r="G23" s="3"/>
      <c r="H23" s="3"/>
      <c r="I23" s="3"/>
    </row>
    <row r="24" spans="2:15" x14ac:dyDescent="0.25">
      <c r="B24" s="3" t="s">
        <v>29</v>
      </c>
      <c r="C24" s="3">
        <f>E11+E12</f>
        <v>57600</v>
      </c>
      <c r="D24" s="3" t="s">
        <v>4</v>
      </c>
      <c r="E24" s="9">
        <f>C24/1024/1024</f>
        <v>5.4931640625E-2</v>
      </c>
      <c r="F24" s="3" t="s">
        <v>24</v>
      </c>
      <c r="G24" s="3"/>
      <c r="H24" s="3"/>
      <c r="I24" s="3"/>
    </row>
    <row r="25" spans="2:15" x14ac:dyDescent="0.25">
      <c r="B25" s="3" t="s">
        <v>30</v>
      </c>
      <c r="C25" s="3">
        <f>E15</f>
        <v>23040</v>
      </c>
      <c r="D25" s="3" t="s">
        <v>4</v>
      </c>
      <c r="E25" s="9">
        <f>C25/1024/1024</f>
        <v>2.197265625E-2</v>
      </c>
      <c r="F25" s="3" t="s">
        <v>24</v>
      </c>
      <c r="G25" s="3"/>
      <c r="H25" s="3"/>
      <c r="I25" s="3"/>
    </row>
    <row r="26" spans="2:15" x14ac:dyDescent="0.25">
      <c r="B26" s="3" t="s">
        <v>31</v>
      </c>
      <c r="C26" s="3">
        <f>E18+E19</f>
        <v>84672</v>
      </c>
      <c r="D26" s="3" t="s">
        <v>4</v>
      </c>
      <c r="E26" s="9">
        <f>C26/1024/1024</f>
        <v>8.074951171875E-2</v>
      </c>
      <c r="F26" s="3" t="s">
        <v>24</v>
      </c>
      <c r="G26" s="3"/>
      <c r="H26" s="3"/>
      <c r="I26" s="3"/>
    </row>
    <row r="27" spans="2:15" x14ac:dyDescent="0.25">
      <c r="B27" s="4" t="s">
        <v>23</v>
      </c>
      <c r="C27" s="4">
        <f>C24+C25+C26</f>
        <v>165312</v>
      </c>
      <c r="D27" s="4" t="s">
        <v>4</v>
      </c>
      <c r="E27" s="10">
        <f>C27/1024/1024</f>
        <v>0.15765380859375</v>
      </c>
      <c r="F27" s="4" t="s">
        <v>24</v>
      </c>
      <c r="G27" s="3"/>
      <c r="H27" s="3"/>
      <c r="I27" s="3"/>
    </row>
    <row r="28" spans="2:15" x14ac:dyDescent="0.25">
      <c r="B28" s="3" t="s">
        <v>33</v>
      </c>
      <c r="C28" s="3">
        <f>E13+E14</f>
        <v>33408</v>
      </c>
      <c r="D28" s="3" t="s">
        <v>4</v>
      </c>
      <c r="E28" s="9">
        <f>C28/1024/1024</f>
        <v>3.18603515625E-2</v>
      </c>
      <c r="F28" s="3" t="s">
        <v>24</v>
      </c>
      <c r="G28" s="3"/>
      <c r="H28" s="3"/>
      <c r="I28" s="3"/>
    </row>
    <row r="29" spans="2:15" x14ac:dyDescent="0.25">
      <c r="B29" s="3" t="s">
        <v>34</v>
      </c>
      <c r="C29" s="3">
        <f>E16+E17</f>
        <v>167040</v>
      </c>
      <c r="D29" s="3" t="s">
        <v>4</v>
      </c>
      <c r="E29" s="9">
        <f>C29/1024/1024</f>
        <v>0.1593017578125</v>
      </c>
      <c r="F29" s="3" t="s">
        <v>24</v>
      </c>
      <c r="G29" s="3"/>
      <c r="H29" s="3"/>
      <c r="I29" s="3"/>
    </row>
    <row r="30" spans="2:15" x14ac:dyDescent="0.25">
      <c r="B30" s="3" t="s">
        <v>35</v>
      </c>
      <c r="C30" s="3">
        <f>E20+E21</f>
        <v>100224</v>
      </c>
      <c r="D30" s="3" t="s">
        <v>4</v>
      </c>
      <c r="E30" s="9">
        <f>C30/1024/1024</f>
        <v>9.55810546875E-2</v>
      </c>
      <c r="F30" s="3" t="s">
        <v>24</v>
      </c>
      <c r="G30" s="3"/>
      <c r="H30" s="3"/>
      <c r="I30" s="3"/>
    </row>
    <row r="31" spans="2:15" x14ac:dyDescent="0.25">
      <c r="B31" s="4" t="s">
        <v>32</v>
      </c>
      <c r="C31" s="4">
        <f>C28+C29+C30</f>
        <v>300672</v>
      </c>
      <c r="D31" s="4" t="s">
        <v>4</v>
      </c>
      <c r="E31" s="10">
        <f>C31/1024/1024</f>
        <v>0.2867431640625</v>
      </c>
      <c r="F31" s="4" t="s">
        <v>24</v>
      </c>
      <c r="G31" s="3"/>
      <c r="H31" s="3"/>
      <c r="I31" s="3"/>
    </row>
    <row r="32" spans="2:15" x14ac:dyDescent="0.25">
      <c r="B32" s="3"/>
      <c r="C32" s="3"/>
      <c r="D32" s="3"/>
      <c r="E32" s="9"/>
      <c r="F32" s="3"/>
      <c r="G32" s="3"/>
      <c r="H32" s="3"/>
      <c r="I32" s="3"/>
    </row>
    <row r="33" spans="2:9" x14ac:dyDescent="0.25">
      <c r="B33" s="11" t="s">
        <v>22</v>
      </c>
      <c r="C33" s="11">
        <f>C27+C31</f>
        <v>465984</v>
      </c>
      <c r="D33" s="11" t="s">
        <v>7</v>
      </c>
      <c r="E33" s="12">
        <f>C33/1024/1024</f>
        <v>0.44439697265625</v>
      </c>
      <c r="F33" s="11" t="s">
        <v>24</v>
      </c>
      <c r="G33" s="11" t="s">
        <v>38</v>
      </c>
      <c r="H33" s="13">
        <f>((C33*365)/12)/1024/1024</f>
        <v>13.517074584960938</v>
      </c>
      <c r="I33" s="11" t="s">
        <v>24</v>
      </c>
    </row>
    <row r="34" spans="2:9" x14ac:dyDescent="0.25">
      <c r="B34" s="11"/>
      <c r="C34" s="11"/>
      <c r="D34" s="11"/>
      <c r="E34" s="12"/>
      <c r="F34" s="11"/>
      <c r="G34" s="11" t="s">
        <v>37</v>
      </c>
      <c r="H34" s="13">
        <f>(C33*365)/1024/1024</f>
        <v>162.20489501953125</v>
      </c>
      <c r="I34" s="11" t="s">
        <v>24</v>
      </c>
    </row>
    <row r="35" spans="2:9" x14ac:dyDescent="0.25">
      <c r="B35" s="11" t="s">
        <v>36</v>
      </c>
      <c r="C35" s="11">
        <f>C24+C26+((C25/100)*C22)+C28+C30+((C29/100)*C22)</f>
        <v>323424</v>
      </c>
      <c r="D35" s="11" t="s">
        <v>7</v>
      </c>
      <c r="E35" s="12">
        <f>C35/1024/1024</f>
        <v>0.308441162109375</v>
      </c>
      <c r="F35" s="11" t="s">
        <v>24</v>
      </c>
      <c r="G35" s="11" t="s">
        <v>38</v>
      </c>
      <c r="H35" s="13">
        <f>((C35*365)/12)/1024/1024</f>
        <v>9.3817520141601563</v>
      </c>
      <c r="I35" s="11" t="s">
        <v>24</v>
      </c>
    </row>
    <row r="36" spans="2:9" x14ac:dyDescent="0.25">
      <c r="B36" s="14"/>
      <c r="C36" s="14"/>
      <c r="D36" s="14"/>
      <c r="E36" s="14"/>
      <c r="F36" s="14"/>
      <c r="G36" s="11" t="s">
        <v>37</v>
      </c>
      <c r="H36" s="15">
        <f>(C35*365)/1024/1024</f>
        <v>112.58102416992188</v>
      </c>
      <c r="I36" s="11" t="s">
        <v>24</v>
      </c>
    </row>
  </sheetData>
  <sheetProtection algorithmName="SHA-512" hashValue="wAOoCNuScby5iRw3Hxa6MIORc95BtTqHmpxmy5lw13JenvH3nkxlIgFLnNeGHljnBWqG19x6bPhTwCX//JD89Q==" saltValue="IKK1FYw9jGSBbE1GJvV1UA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97A119E9045940BF7A437508C4606F" ma:contentTypeVersion="15" ma:contentTypeDescription="Opret et nyt dokument." ma:contentTypeScope="" ma:versionID="cf592080b31f6799ad36393ccbe5c8e7">
  <xsd:schema xmlns:xsd="http://www.w3.org/2001/XMLSchema" xmlns:xs="http://www.w3.org/2001/XMLSchema" xmlns:p="http://schemas.microsoft.com/office/2006/metadata/properties" xmlns:ns2="78c8162e-5f61-4646-b1b3-070578e6325f" xmlns:ns3="7d422d55-c956-4206-b947-5eed0ba84531" targetNamespace="http://schemas.microsoft.com/office/2006/metadata/properties" ma:root="true" ma:fieldsID="9a50734ab1c8ed84e57474526403c922" ns2:_="" ns3:_="">
    <xsd:import namespace="78c8162e-5f61-4646-b1b3-070578e6325f"/>
    <xsd:import namespace="7d422d55-c956-4206-b947-5eed0ba84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8162e-5f61-4646-b1b3-070578e63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98259b58-0920-4f4d-baa3-df8f90537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22d55-c956-4206-b947-5eed0ba84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0c10af4-89df-4b40-a08e-509430a24344}" ma:internalName="TaxCatchAll" ma:showField="CatchAllData" ma:web="7d422d55-c956-4206-b947-5eed0ba84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c8162e-5f61-4646-b1b3-070578e6325f">
      <Terms xmlns="http://schemas.microsoft.com/office/infopath/2007/PartnerControls"/>
    </lcf76f155ced4ddcb4097134ff3c332f>
    <TaxCatchAll xmlns="7d422d55-c956-4206-b947-5eed0ba84531" xsi:nil="true"/>
  </documentManagement>
</p:properties>
</file>

<file path=customXml/itemProps1.xml><?xml version="1.0" encoding="utf-8"?>
<ds:datastoreItem xmlns:ds="http://schemas.openxmlformats.org/officeDocument/2006/customXml" ds:itemID="{73071E21-6DBB-415B-B71F-D0A3D014372A}"/>
</file>

<file path=customXml/itemProps2.xml><?xml version="1.0" encoding="utf-8"?>
<ds:datastoreItem xmlns:ds="http://schemas.openxmlformats.org/officeDocument/2006/customXml" ds:itemID="{321BFF3E-EA2D-432A-8FDA-EDA42029B15B}"/>
</file>

<file path=customXml/itemProps3.xml><?xml version="1.0" encoding="utf-8"?>
<ds:datastoreItem xmlns:ds="http://schemas.openxmlformats.org/officeDocument/2006/customXml" ds:itemID="{340770D6-B47E-432B-8339-7A9DCF6548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2017-06-07T12:58:14Z</dcterms:created>
  <dcterms:modified xsi:type="dcterms:W3CDTF">2017-06-08T13:01:10Z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0x010100C297A119E9045940BF7A437508C4606F</vt:lpwstr>
  </property>
</Properties>
</file>